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ssumptions" sheetId="2" state="visible" r:id="rId4"/>
    <sheet name="Revenue Model" sheetId="3" state="visible" r:id="rId5"/>
    <sheet name="Cost Model" sheetId="4" state="visible" r:id="rId6"/>
    <sheet name="Business Case Summ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<sst xmlns="http://schemas.openxmlformats.org/spreadsheetml/2006/main" count="152" uniqueCount="119">
  <si>
    <t xml:space="preserve">eCOMMERCE INVESTMENT MODEL — HOW TO USE THIS FILE</t>
  </si>
  <si>
    <t xml:space="preserve">PURPOSE</t>
  </si>
  <si>
    <t xml:space="preserve">This model helps you build the financial case for eCommerce investment at your company.</t>
  </si>
  <si>
    <t xml:space="preserve">Fill in your numbers in the yellow cells. Everything else calculates automatically.</t>
  </si>
  <si>
    <t xml:space="preserve">HOW TO USE</t>
  </si>
  <si>
    <t xml:space="preserve">Step 1: Go to the 'Assumptions' tab. Fill in all yellow cells with your company data.</t>
  </si>
  <si>
    <t xml:space="preserve">Step 2: Review the 'Revenue Model' tab to see your digital revenue projections.</t>
  </si>
  <si>
    <t xml:space="preserve">Step 2: Review the 'Cost Model' tab to see your cost savings projections.</t>
  </si>
  <si>
    <t xml:space="preserve">Step 3: Review the 'Business Case Summary' tab for the full ROI analysis.</t>
  </si>
  <si>
    <t xml:space="preserve">Step 4: Copy the summary numbers into your Business Case PowerPoint presentation.</t>
  </si>
  <si>
    <t xml:space="preserve">COLOR CODING</t>
  </si>
  <si>
    <t xml:space="preserve">BLUE TEXT on YELLOW background = Input cells — these are the only cells you need to change</t>
  </si>
  <si>
    <t xml:space="preserve">BLACK TEXT = Formula cells — do not edit these</t>
  </si>
  <si>
    <t xml:space="preserve">NOTES</t>
  </si>
  <si>
    <t xml:space="preserve">All currency values are in thousands ($000s) unless labeled otherwise.</t>
  </si>
  <si>
    <t xml:space="preserve">Year 1, Year 2, and Year 3 projections use the growth rates you set in Assumptions.</t>
  </si>
  <si>
    <t xml:space="preserve">Adjust the payback and ROI assumptions to match your actual investment timeline.</t>
  </si>
  <si>
    <t xml:space="preserve">ASSUMPTIONS — Fill in yellow cells with your company data</t>
  </si>
  <si>
    <t xml:space="preserve">Input</t>
  </si>
  <si>
    <t xml:space="preserve">Your Value</t>
  </si>
  <si>
    <t xml:space="preserve">Notes / Guidance</t>
  </si>
  <si>
    <t xml:space="preserve">COMPANY BASELINE</t>
  </si>
  <si>
    <t xml:space="preserve">Total Annual Revenue ($000s)</t>
  </si>
  <si>
    <t xml:space="preserve">All channels — pull from P&amp;L</t>
  </si>
  <si>
    <t xml:space="preserve">Current Digital Revenue ($000s)</t>
  </si>
  <si>
    <t xml:space="preserve">Revenue through eCommerce channel</t>
  </si>
  <si>
    <t xml:space="preserve">Total Active Customer Accounts</t>
  </si>
  <si>
    <t xml:space="preserve">Accounts who purchased in last 12 months</t>
  </si>
  <si>
    <t xml:space="preserve">Customers Currently Transacting Digitally (%)</t>
  </si>
  <si>
    <t xml:space="preserve">% of accounts using digital channel</t>
  </si>
  <si>
    <t xml:space="preserve">Average Order Value — Digital ($)</t>
  </si>
  <si>
    <t xml:space="preserve">Average digital order value</t>
  </si>
  <si>
    <t xml:space="preserve">Average Order Value — Offline ($)</t>
  </si>
  <si>
    <t xml:space="preserve">Average offline order value (phone/email/sales)</t>
  </si>
  <si>
    <t xml:space="preserve">Orders Per Year — Digital Customer</t>
  </si>
  <si>
    <t xml:space="preserve">Average annual digital order frequency</t>
  </si>
  <si>
    <t xml:space="preserve">Orders Per Year — Offline Customer</t>
  </si>
  <si>
    <t xml:space="preserve">Average annual offline order frequency</t>
  </si>
  <si>
    <t xml:space="preserve">Cost to Process — Phone/Email Order ($)</t>
  </si>
  <si>
    <t xml:space="preserve">Fully-loaded cost per order (labor + overhead)</t>
  </si>
  <si>
    <t xml:space="preserve">Cost to Process — Digital Order ($)</t>
  </si>
  <si>
    <t xml:space="preserve">Estimated self-service cost per order</t>
  </si>
  <si>
    <t xml:space="preserve">GROWTH ASSUMPTIONS</t>
  </si>
  <si>
    <t xml:space="preserve">Target Digital Adoption Rate — Year 1 (%)</t>
  </si>
  <si>
    <t xml:space="preserve">% of customers transacting digitally by end of Year 1</t>
  </si>
  <si>
    <t xml:space="preserve">Target Digital Adoption Rate — Year 2 (%)</t>
  </si>
  <si>
    <t xml:space="preserve">% of customers transacting digitally by end of Year 2</t>
  </si>
  <si>
    <t xml:space="preserve">Target Digital Adoption Rate — Year 3 (%)</t>
  </si>
  <si>
    <t xml:space="preserve">% of customers transacting digitally by end of Year 3</t>
  </si>
  <si>
    <t xml:space="preserve">AOV Improvement — Year 1 (%)</t>
  </si>
  <si>
    <t xml:space="preserve">Expected AOV uplift from improved digital experience</t>
  </si>
  <si>
    <t xml:space="preserve">AOV Improvement — Year 2 (%)</t>
  </si>
  <si>
    <t xml:space="preserve">Compounding improvement as experience matures</t>
  </si>
  <si>
    <t xml:space="preserve">AOV Improvement — Year 3 (%)</t>
  </si>
  <si>
    <t xml:space="preserve">Target digital AOV uplift vs. today</t>
  </si>
  <si>
    <t xml:space="preserve">Order Frequency Uplift — Annual (%)</t>
  </si>
  <si>
    <t xml:space="preserve">Expected increase in orders per customer per year</t>
  </si>
  <si>
    <t xml:space="preserve">INVESTMENT ASSUMPTIONS</t>
  </si>
  <si>
    <t xml:space="preserve">Year 1 Investment — Technology ($000s)</t>
  </si>
  <si>
    <t xml:space="preserve">Platform, integration, licensing</t>
  </si>
  <si>
    <t xml:space="preserve">Year 1 Investment — People ($000s)</t>
  </si>
  <si>
    <t xml:space="preserve">New headcount + agency support</t>
  </si>
  <si>
    <t xml:space="preserve">Year 1 Investment — Programs ($000s)</t>
  </si>
  <si>
    <t xml:space="preserve">Onboarding, content, training</t>
  </si>
  <si>
    <t xml:space="preserve">Year 2 Investment — Total ($000s)</t>
  </si>
  <si>
    <t xml:space="preserve">Maintenance + expansion</t>
  </si>
  <si>
    <t xml:space="preserve">Year 3 Investment — Total ($000s)</t>
  </si>
  <si>
    <t xml:space="preserve">Optimization phase</t>
  </si>
  <si>
    <t xml:space="preserve">[ All values in $000s unless noted. Fill in yellow cells only. ]</t>
  </si>
  <si>
    <t xml:space="preserve">REVENUE MODEL — Digital Revenue Projections</t>
  </si>
  <si>
    <t xml:space="preserve">Metric</t>
  </si>
  <si>
    <t xml:space="preserve">Baseline (Today)</t>
  </si>
  <si>
    <t xml:space="preserve">Year 1</t>
  </si>
  <si>
    <t xml:space="preserve">Year 2</t>
  </si>
  <si>
    <t xml:space="preserve">Year 3</t>
  </si>
  <si>
    <t xml:space="preserve">ADOPTION MODEL</t>
  </si>
  <si>
    <t xml:space="preserve">Total Active Customers</t>
  </si>
  <si>
    <t xml:space="preserve">Digital Adoption Rate</t>
  </si>
  <si>
    <t xml:space="preserve">Customers Transacting Digitally</t>
  </si>
  <si>
    <t xml:space="preserve">AOV — Digital ($)</t>
  </si>
  <si>
    <t xml:space="preserve">Order Frequency — Digital</t>
  </si>
  <si>
    <t xml:space="preserve">REVENUE OUTPUT</t>
  </si>
  <si>
    <t xml:space="preserve">Digital Revenue ($000s)</t>
  </si>
  <si>
    <t xml:space="preserve">Baseline Digital Revenue ($000s)</t>
  </si>
  <si>
    <t xml:space="preserve">Incremental Digital Revenue ($000s)</t>
  </si>
  <si>
    <t xml:space="preserve">Digital Revenue as % of Total</t>
  </si>
  <si>
    <t xml:space="preserve">YoY Revenue Growth</t>
  </si>
  <si>
    <t xml:space="preserve">COST MODEL — Cost Savings from Digital Shift</t>
  </si>
  <si>
    <t xml:space="preserve">Baseline</t>
  </si>
  <si>
    <t xml:space="preserve">ORDER VOLUME MODEL</t>
  </si>
  <si>
    <t xml:space="preserve">Total Orders (All Channels)</t>
  </si>
  <si>
    <t xml:space="preserve">Digital Orders</t>
  </si>
  <si>
    <t xml:space="preserve">Offline Orders</t>
  </si>
  <si>
    <t xml:space="preserve">COST SAVINGS MODEL</t>
  </si>
  <si>
    <t xml:space="preserve">Cost per Offline Order ($)</t>
  </si>
  <si>
    <t xml:space="preserve">Cost per Digital Order ($)</t>
  </si>
  <si>
    <t xml:space="preserve">Cost Savings per Shifted Order ($)</t>
  </si>
  <si>
    <t xml:space="preserve">Orders Shifted vs. Baseline</t>
  </si>
  <si>
    <t xml:space="preserve">—</t>
  </si>
  <si>
    <t xml:space="preserve">Annual Cost Savings ($000s)</t>
  </si>
  <si>
    <t xml:space="preserve">INVESTMENT REQUIRED</t>
  </si>
  <si>
    <t xml:space="preserve">Total Investment ($000s)</t>
  </si>
  <si>
    <t xml:space="preserve">NET BENEFIT</t>
  </si>
  <si>
    <t xml:space="preserve">Net Benefit ($000s)</t>
  </si>
  <si>
    <t xml:space="preserve">Cumulative Net Benefit ($000s)</t>
  </si>
  <si>
    <t xml:space="preserve">eCOMMERCE INVESTMENT — BUSINESS CASE SUMMARY</t>
  </si>
  <si>
    <t xml:space="preserve">[ Company Name ] · Prepared [Date] · Confidential</t>
  </si>
  <si>
    <t xml:space="preserve">REVENUE</t>
  </si>
  <si>
    <t xml:space="preserve">Incremental Revenue vs. Baseline ($000s)</t>
  </si>
  <si>
    <t xml:space="preserve">COST SAVINGS</t>
  </si>
  <si>
    <t xml:space="preserve">INVESTMENT</t>
  </si>
  <si>
    <t xml:space="preserve">Total Investment Required ($000s)</t>
  </si>
  <si>
    <t xml:space="preserve">ROI ANALYSIS</t>
  </si>
  <si>
    <t xml:space="preserve">Total Value (Revenue + Savings) ($000s)</t>
  </si>
  <si>
    <t xml:space="preserve">Annual ROI (%)</t>
  </si>
  <si>
    <t xml:space="preserve">3-Year Total Investment ($000s)</t>
  </si>
  <si>
    <t xml:space="preserve">3-Year Net Benefit ($000s)</t>
  </si>
  <si>
    <t xml:space="preserve">3-Year ROI (%)</t>
  </si>
  <si>
    <t xml:space="preserve">Note: All projections are estimates based on inputs in the Assumptions tab. Adjust assumptions to reflect your specific business context.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</si>
</sst>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#,##0"/>
    <numFmt numFmtId="167" formatCode="0.0%"/>
    <numFmt numFmtId="168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1"/>
      <name val="Calibri"/>
      <family val="0"/>
      <charset val="1"/>
    </font>
    <font>
      <b val="true"/>
      <sz val="12"/>
      <color rgb="FF0D1B4B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rgb="FF0000FF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i val="true"/>
      <sz val="11"/>
      <color rgb="FF6B7280"/>
      <name val="Calibri"/>
      <family val="0"/>
      <charset val="1"/>
    </font>
    <font>
      <b val="true"/>
      <sz val="11"/>
      <color rgb="FF166534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D1B4B"/>
        <bgColor rgb="FF000080"/>
      </patternFill>
    </fill>
    <fill>
      <patternFill patternType="solid">
        <fgColor rgb="FFF5F6FA"/>
        <bgColor rgb="FFFFFFFF"/>
      </patternFill>
    </fill>
    <fill>
      <patternFill patternType="solid">
        <fgColor rgb="FF1A3A8F"/>
        <bgColor rgb="FF0D1B4B"/>
      </patternFill>
    </fill>
    <fill>
      <patternFill patternType="solid">
        <fgColor rgb="FFFFFF00"/>
        <bgColor rgb="FFFFFF00"/>
      </patternFill>
    </fill>
    <fill>
      <patternFill patternType="solid">
        <fgColor rgb="FF0891B2"/>
        <bgColor rgb="FF008080"/>
      </patternFill>
    </fill>
    <fill>
      <patternFill patternType="solid">
        <fgColor rgb="FFD1FAE5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891B2"/>
      <rgbColor rgb="FFCCCCCC"/>
      <rgbColor rgb="FF808080"/>
      <rgbColor rgb="FF9999FF"/>
      <rgbColor rgb="FF993366"/>
      <rgbColor rgb="FFF5F6F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D1B4B"/>
      <rgbColor rgb="FF339966"/>
      <rgbColor rgb="FF003300"/>
      <rgbColor rgb="FF333300"/>
      <rgbColor rgb="FF993300"/>
      <rgbColor rgb="FF993366"/>
      <rgbColor rgb="FF1A3A8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0"/>
  </cols>
  <sheetData>
    <row r="1" customFormat="false" ht="39.75" hidden="false" customHeight="true" outlineLevel="0" collapsed="false">
      <c r="A1" s="1" t="s">
        <v>0</v>
      </c>
    </row>
    <row r="2" customFormat="false" ht="18" hidden="false" customHeight="true" outlineLevel="0" collapsed="false">
      <c r="A2" s="2"/>
    </row>
    <row r="3" customFormat="false" ht="18" hidden="false" customHeight="true" outlineLevel="0" collapsed="false">
      <c r="A3" s="3" t="s">
        <v>1</v>
      </c>
    </row>
    <row r="4" customFormat="false" ht="18" hidden="false" customHeight="true" outlineLevel="0" collapsed="false">
      <c r="A4" s="2" t="s">
        <v>2</v>
      </c>
    </row>
    <row r="5" customFormat="false" ht="18" hidden="false" customHeight="true" outlineLevel="0" collapsed="false">
      <c r="A5" s="2" t="s">
        <v>3</v>
      </c>
    </row>
    <row r="6" customFormat="false" ht="18" hidden="false" customHeight="true" outlineLevel="0" collapsed="false">
      <c r="A6" s="2"/>
    </row>
    <row r="7" customFormat="false" ht="18" hidden="false" customHeight="true" outlineLevel="0" collapsed="false">
      <c r="A7" s="3" t="s">
        <v>4</v>
      </c>
    </row>
    <row r="8" customFormat="false" ht="18" hidden="false" customHeight="true" outlineLevel="0" collapsed="false">
      <c r="A8" s="2" t="s">
        <v>5</v>
      </c>
    </row>
    <row r="9" customFormat="false" ht="18" hidden="false" customHeight="true" outlineLevel="0" collapsed="false">
      <c r="A9" s="2" t="s">
        <v>6</v>
      </c>
    </row>
    <row r="10" customFormat="false" ht="18" hidden="false" customHeight="true" outlineLevel="0" collapsed="false">
      <c r="A10" s="2" t="s">
        <v>7</v>
      </c>
    </row>
    <row r="11" customFormat="false" ht="18" hidden="false" customHeight="true" outlineLevel="0" collapsed="false">
      <c r="A11" s="2" t="s">
        <v>8</v>
      </c>
    </row>
    <row r="12" customFormat="false" ht="18" hidden="false" customHeight="true" outlineLevel="0" collapsed="false">
      <c r="A12" s="2" t="s">
        <v>9</v>
      </c>
    </row>
    <row r="13" customFormat="false" ht="18" hidden="false" customHeight="true" outlineLevel="0" collapsed="false">
      <c r="A13" s="2"/>
    </row>
    <row r="14" customFormat="false" ht="18" hidden="false" customHeight="true" outlineLevel="0" collapsed="false">
      <c r="A14" s="3" t="s">
        <v>10</v>
      </c>
    </row>
    <row r="15" customFormat="false" ht="18" hidden="false" customHeight="true" outlineLevel="0" collapsed="false">
      <c r="A15" s="2" t="s">
        <v>11</v>
      </c>
    </row>
    <row r="16" customFormat="false" ht="18" hidden="false" customHeight="true" outlineLevel="0" collapsed="false">
      <c r="A16" s="2" t="s">
        <v>12</v>
      </c>
    </row>
    <row r="17" customFormat="false" ht="18" hidden="false" customHeight="true" outlineLevel="0" collapsed="false">
      <c r="A17" s="2"/>
    </row>
    <row r="18" customFormat="false" ht="18" hidden="false" customHeight="true" outlineLevel="0" collapsed="false">
      <c r="A18" s="3" t="s">
        <v>13</v>
      </c>
    </row>
    <row r="19" customFormat="false" ht="18" hidden="false" customHeight="true" outlineLevel="0" collapsed="false">
      <c r="A19" s="2" t="s">
        <v>14</v>
      </c>
    </row>
    <row r="20" customFormat="false" ht="18" hidden="false" customHeight="true" outlineLevel="0" collapsed="false">
      <c r="A20" s="2" t="s">
        <v>15</v>
      </c>
    </row>
    <row r="21" customFormat="false" ht="18" hidden="false" customHeight="true" outlineLevel="0" collapsed="false">
      <c r="A21" s="2" t="s">
        <v>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8"/>
    <col collapsed="false" customWidth="true" hidden="false" outlineLevel="0" max="3" min="3" style="0" width="42"/>
  </cols>
  <sheetData>
    <row r="1" customFormat="false" ht="36" hidden="false" customHeight="true" outlineLevel="0" collapsed="false">
      <c r="A1" s="4" t="s">
        <v>17</v>
      </c>
      <c r="B1" s="4"/>
      <c r="C1" s="4"/>
    </row>
    <row r="2" customFormat="false" ht="15" hidden="false" customHeight="false" outlineLevel="0" collapsed="false">
      <c r="A2" s="5" t="s">
        <v>18</v>
      </c>
      <c r="B2" s="5" t="s">
        <v>19</v>
      </c>
      <c r="C2" s="5" t="s">
        <v>20</v>
      </c>
    </row>
    <row r="3" customFormat="false" ht="21.75" hidden="false" customHeight="true" outlineLevel="0" collapsed="false">
      <c r="A3" s="6" t="s">
        <v>21</v>
      </c>
      <c r="B3" s="6"/>
      <c r="C3" s="6"/>
      <c r="D3" s="6"/>
      <c r="E3" s="6"/>
      <c r="F3" s="6"/>
      <c r="G3" s="6"/>
      <c r="H3" s="6"/>
    </row>
    <row r="4" customFormat="false" ht="19.5" hidden="false" customHeight="true" outlineLevel="0" collapsed="false">
      <c r="A4" s="7" t="s">
        <v>22</v>
      </c>
      <c r="B4" s="8" t="n">
        <v>50000</v>
      </c>
      <c r="C4" s="9" t="s">
        <v>23</v>
      </c>
    </row>
    <row r="5" customFormat="false" ht="19.5" hidden="false" customHeight="true" outlineLevel="0" collapsed="false">
      <c r="A5" s="7" t="s">
        <v>24</v>
      </c>
      <c r="B5" s="8" t="n">
        <v>5000</v>
      </c>
      <c r="C5" s="9" t="s">
        <v>25</v>
      </c>
    </row>
    <row r="6" customFormat="false" ht="19.5" hidden="false" customHeight="true" outlineLevel="0" collapsed="false">
      <c r="A6" s="7" t="s">
        <v>26</v>
      </c>
      <c r="B6" s="10" t="n">
        <v>500</v>
      </c>
      <c r="C6" s="9" t="s">
        <v>27</v>
      </c>
    </row>
    <row r="7" customFormat="false" ht="19.5" hidden="false" customHeight="true" outlineLevel="0" collapsed="false">
      <c r="A7" s="7" t="s">
        <v>28</v>
      </c>
      <c r="B7" s="11" t="n">
        <v>0.2</v>
      </c>
      <c r="C7" s="9" t="s">
        <v>29</v>
      </c>
    </row>
    <row r="8" customFormat="false" ht="19.5" hidden="false" customHeight="true" outlineLevel="0" collapsed="false">
      <c r="A8" s="7" t="s">
        <v>30</v>
      </c>
      <c r="B8" s="8" t="n">
        <v>850</v>
      </c>
      <c r="C8" s="9" t="s">
        <v>31</v>
      </c>
    </row>
    <row r="9" customFormat="false" ht="19.5" hidden="false" customHeight="true" outlineLevel="0" collapsed="false">
      <c r="A9" s="7" t="s">
        <v>32</v>
      </c>
      <c r="B9" s="8" t="n">
        <v>620</v>
      </c>
      <c r="C9" s="9" t="s">
        <v>33</v>
      </c>
    </row>
    <row r="10" customFormat="false" ht="19.5" hidden="false" customHeight="true" outlineLevel="0" collapsed="false">
      <c r="A10" s="7" t="s">
        <v>34</v>
      </c>
      <c r="B10" s="12" t="n">
        <v>18</v>
      </c>
      <c r="C10" s="9" t="s">
        <v>35</v>
      </c>
    </row>
    <row r="11" customFormat="false" ht="19.5" hidden="false" customHeight="true" outlineLevel="0" collapsed="false">
      <c r="A11" s="7" t="s">
        <v>36</v>
      </c>
      <c r="B11" s="12" t="n">
        <v>12</v>
      </c>
      <c r="C11" s="9" t="s">
        <v>37</v>
      </c>
    </row>
    <row r="12" customFormat="false" ht="19.5" hidden="false" customHeight="true" outlineLevel="0" collapsed="false">
      <c r="A12" s="7" t="s">
        <v>38</v>
      </c>
      <c r="B12" s="8" t="n">
        <v>28</v>
      </c>
      <c r="C12" s="9" t="s">
        <v>39</v>
      </c>
    </row>
    <row r="13" customFormat="false" ht="19.5" hidden="false" customHeight="true" outlineLevel="0" collapsed="false">
      <c r="A13" s="7" t="s">
        <v>40</v>
      </c>
      <c r="B13" s="8" t="n">
        <v>8</v>
      </c>
      <c r="C13" s="9" t="s">
        <v>41</v>
      </c>
    </row>
    <row r="14" customFormat="false" ht="21.75" hidden="false" customHeight="true" outlineLevel="0" collapsed="false">
      <c r="A14" s="6" t="s">
        <v>42</v>
      </c>
      <c r="B14" s="6"/>
      <c r="C14" s="6"/>
      <c r="D14" s="6"/>
      <c r="E14" s="6"/>
      <c r="F14" s="6"/>
      <c r="G14" s="6"/>
      <c r="H14" s="6"/>
    </row>
    <row r="15" customFormat="false" ht="19.5" hidden="false" customHeight="true" outlineLevel="0" collapsed="false">
      <c r="A15" s="7" t="s">
        <v>43</v>
      </c>
      <c r="B15" s="11" t="n">
        <v>0.3</v>
      </c>
      <c r="C15" s="9" t="s">
        <v>44</v>
      </c>
    </row>
    <row r="16" customFormat="false" ht="19.5" hidden="false" customHeight="true" outlineLevel="0" collapsed="false">
      <c r="A16" s="7" t="s">
        <v>45</v>
      </c>
      <c r="B16" s="11" t="n">
        <v>0.45</v>
      </c>
      <c r="C16" s="9" t="s">
        <v>46</v>
      </c>
    </row>
    <row r="17" customFormat="false" ht="19.5" hidden="false" customHeight="true" outlineLevel="0" collapsed="false">
      <c r="A17" s="7" t="s">
        <v>47</v>
      </c>
      <c r="B17" s="11" t="n">
        <v>0.6</v>
      </c>
      <c r="C17" s="9" t="s">
        <v>48</v>
      </c>
    </row>
    <row r="18" customFormat="false" ht="19.5" hidden="false" customHeight="true" outlineLevel="0" collapsed="false">
      <c r="A18" s="7" t="s">
        <v>49</v>
      </c>
      <c r="B18" s="11" t="n">
        <v>0.05</v>
      </c>
      <c r="C18" s="9" t="s">
        <v>50</v>
      </c>
    </row>
    <row r="19" customFormat="false" ht="19.5" hidden="false" customHeight="true" outlineLevel="0" collapsed="false">
      <c r="A19" s="7" t="s">
        <v>51</v>
      </c>
      <c r="B19" s="11" t="n">
        <v>0.08</v>
      </c>
      <c r="C19" s="9" t="s">
        <v>52</v>
      </c>
    </row>
    <row r="20" customFormat="false" ht="19.5" hidden="false" customHeight="true" outlineLevel="0" collapsed="false">
      <c r="A20" s="7" t="s">
        <v>53</v>
      </c>
      <c r="B20" s="11" t="n">
        <v>0.1</v>
      </c>
      <c r="C20" s="9" t="s">
        <v>54</v>
      </c>
    </row>
    <row r="21" customFormat="false" ht="19.5" hidden="false" customHeight="true" outlineLevel="0" collapsed="false">
      <c r="A21" s="7" t="s">
        <v>55</v>
      </c>
      <c r="B21" s="11" t="n">
        <v>0.1</v>
      </c>
      <c r="C21" s="9" t="s">
        <v>56</v>
      </c>
    </row>
    <row r="22" customFormat="false" ht="21.75" hidden="false" customHeight="true" outlineLevel="0" collapsed="false">
      <c r="A22" s="6" t="s">
        <v>57</v>
      </c>
      <c r="B22" s="6"/>
      <c r="C22" s="6"/>
      <c r="D22" s="6"/>
      <c r="E22" s="6"/>
      <c r="F22" s="6"/>
      <c r="G22" s="6"/>
      <c r="H22" s="6"/>
    </row>
    <row r="23" customFormat="false" ht="19.5" hidden="false" customHeight="true" outlineLevel="0" collapsed="false">
      <c r="A23" s="7" t="s">
        <v>58</v>
      </c>
      <c r="B23" s="8" t="n">
        <v>250</v>
      </c>
      <c r="C23" s="9" t="s">
        <v>59</v>
      </c>
    </row>
    <row r="24" customFormat="false" ht="19.5" hidden="false" customHeight="true" outlineLevel="0" collapsed="false">
      <c r="A24" s="7" t="s">
        <v>60</v>
      </c>
      <c r="B24" s="8" t="n">
        <v>180</v>
      </c>
      <c r="C24" s="9" t="s">
        <v>61</v>
      </c>
    </row>
    <row r="25" customFormat="false" ht="19.5" hidden="false" customHeight="true" outlineLevel="0" collapsed="false">
      <c r="A25" s="7" t="s">
        <v>62</v>
      </c>
      <c r="B25" s="8" t="n">
        <v>70</v>
      </c>
      <c r="C25" s="9" t="s">
        <v>63</v>
      </c>
    </row>
    <row r="26" customFormat="false" ht="19.5" hidden="false" customHeight="true" outlineLevel="0" collapsed="false">
      <c r="A26" s="7" t="s">
        <v>64</v>
      </c>
      <c r="B26" s="8" t="n">
        <v>200</v>
      </c>
      <c r="C26" s="9" t="s">
        <v>65</v>
      </c>
    </row>
    <row r="27" customFormat="false" ht="19.5" hidden="false" customHeight="true" outlineLevel="0" collapsed="false">
      <c r="A27" s="7" t="s">
        <v>66</v>
      </c>
      <c r="B27" s="8" t="n">
        <v>150</v>
      </c>
      <c r="C27" s="9" t="s">
        <v>67</v>
      </c>
    </row>
    <row r="29" customFormat="false" ht="15" hidden="false" customHeight="false" outlineLevel="0" collapsed="false">
      <c r="A29" s="13" t="s">
        <v>68</v>
      </c>
    </row>
  </sheetData>
  <mergeCells count="4">
    <mergeCell ref="A1:C1"/>
    <mergeCell ref="A3:H3"/>
    <mergeCell ref="A14:H14"/>
    <mergeCell ref="A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5" min="2" style="0" width="16"/>
  </cols>
  <sheetData>
    <row r="1" customFormat="false" ht="36" hidden="false" customHeight="true" outlineLevel="0" collapsed="false">
      <c r="A1" s="4" t="s">
        <v>69</v>
      </c>
      <c r="B1" s="4"/>
      <c r="C1" s="4"/>
      <c r="D1" s="4"/>
      <c r="E1" s="4"/>
    </row>
    <row r="2" customFormat="false" ht="15" hidden="false" customHeight="false" outlineLevel="0" collapsed="false">
      <c r="A2" s="14" t="s">
        <v>70</v>
      </c>
      <c r="B2" s="14" t="s">
        <v>71</v>
      </c>
      <c r="C2" s="14" t="s">
        <v>72</v>
      </c>
      <c r="D2" s="14" t="s">
        <v>73</v>
      </c>
      <c r="E2" s="14" t="s">
        <v>74</v>
      </c>
    </row>
    <row r="3" customFormat="false" ht="21.75" hidden="false" customHeight="true" outlineLevel="0" collapsed="false">
      <c r="A3" s="6" t="s">
        <v>75</v>
      </c>
      <c r="B3" s="6"/>
      <c r="C3" s="6"/>
      <c r="D3" s="6"/>
      <c r="E3" s="6"/>
      <c r="F3" s="6"/>
      <c r="G3" s="6"/>
      <c r="H3" s="6"/>
    </row>
    <row r="4" customFormat="false" ht="19.5" hidden="false" customHeight="true" outlineLevel="0" collapsed="false">
      <c r="A4" s="7" t="s">
        <v>76</v>
      </c>
      <c r="B4" s="15" t="n">
        <f aca="false">Assumptions!B6</f>
        <v>500</v>
      </c>
      <c r="C4" s="15" t="n">
        <f aca="false">Assumptions!B6</f>
        <v>500</v>
      </c>
      <c r="D4" s="15" t="n">
        <f aca="false">Assumptions!B6</f>
        <v>500</v>
      </c>
      <c r="E4" s="15" t="n">
        <f aca="false">Assumptions!B6</f>
        <v>500</v>
      </c>
    </row>
    <row r="5" customFormat="false" ht="19.5" hidden="false" customHeight="true" outlineLevel="0" collapsed="false">
      <c r="A5" s="7" t="s">
        <v>77</v>
      </c>
      <c r="B5" s="15" t="n">
        <f aca="false">Assumptions!B7</f>
        <v>0.2</v>
      </c>
      <c r="C5" s="15" t="n">
        <f aca="false">Assumptions!B15</f>
        <v>0.3</v>
      </c>
      <c r="D5" s="15" t="n">
        <f aca="false">Assumptions!B16</f>
        <v>0.45</v>
      </c>
      <c r="E5" s="15" t="n">
        <f aca="false">Assumptions!B17</f>
        <v>0.6</v>
      </c>
    </row>
    <row r="6" customFormat="false" ht="19.5" hidden="false" customHeight="true" outlineLevel="0" collapsed="false">
      <c r="A6" s="7" t="s">
        <v>78</v>
      </c>
      <c r="B6" s="15" t="n">
        <f aca="false">B4*B5</f>
        <v>100</v>
      </c>
      <c r="C6" s="15" t="n">
        <f aca="false">C4*C5</f>
        <v>150</v>
      </c>
      <c r="D6" s="15" t="n">
        <f aca="false">D4*D5</f>
        <v>225</v>
      </c>
      <c r="E6" s="15" t="n">
        <f aca="false">E4*E5</f>
        <v>300</v>
      </c>
    </row>
    <row r="7" customFormat="false" ht="19.5" hidden="false" customHeight="true" outlineLevel="0" collapsed="false">
      <c r="A7" s="7" t="s">
        <v>79</v>
      </c>
      <c r="B7" s="15" t="n">
        <f aca="false">Assumptions!B8</f>
        <v>850</v>
      </c>
      <c r="C7" s="15" t="n">
        <f aca="false">Assumptions!B8*(1+Assumptions!B18)</f>
        <v>892.5</v>
      </c>
      <c r="D7" s="15" t="n">
        <f aca="false">C7*(1+Assumptions!B19)</f>
        <v>963.9</v>
      </c>
      <c r="E7" s="15" t="n">
        <f aca="false">D7*(1+Assumptions!B20)</f>
        <v>1060.29</v>
      </c>
    </row>
    <row r="8" customFormat="false" ht="19.5" hidden="false" customHeight="true" outlineLevel="0" collapsed="false">
      <c r="A8" s="7" t="s">
        <v>80</v>
      </c>
      <c r="B8" s="15" t="n">
        <f aca="false">Assumptions!B10</f>
        <v>18</v>
      </c>
      <c r="C8" s="15" t="n">
        <f aca="false">Assumptions!B10*(1+Assumptions!B21)</f>
        <v>19.8</v>
      </c>
      <c r="D8" s="15" t="n">
        <f aca="false">C8*(1+Assumptions!B21)</f>
        <v>21.78</v>
      </c>
      <c r="E8" s="15" t="n">
        <f aca="false">D8*(1+Assumptions!B21)</f>
        <v>23.958</v>
      </c>
    </row>
    <row r="9" customFormat="false" ht="21.75" hidden="false" customHeight="true" outlineLevel="0" collapsed="false">
      <c r="A9" s="6" t="s">
        <v>81</v>
      </c>
      <c r="B9" s="6"/>
      <c r="C9" s="6"/>
      <c r="D9" s="6"/>
      <c r="E9" s="6"/>
      <c r="F9" s="6"/>
      <c r="G9" s="6"/>
      <c r="H9" s="6"/>
    </row>
    <row r="10" customFormat="false" ht="19.5" hidden="false" customHeight="true" outlineLevel="0" collapsed="false">
      <c r="A10" s="7" t="s">
        <v>82</v>
      </c>
      <c r="B10" s="16" t="n">
        <f aca="false">B6*B7*B8/1000</f>
        <v>1530</v>
      </c>
      <c r="C10" s="16" t="n">
        <f aca="false">C6*C7*C8/1000</f>
        <v>2650.725</v>
      </c>
      <c r="D10" s="16" t="n">
        <f aca="false">D6*D7*D8/1000</f>
        <v>4723.59195</v>
      </c>
      <c r="E10" s="16" t="n">
        <f aca="false">E6*E7*E8/1000</f>
        <v>7620.728346</v>
      </c>
    </row>
    <row r="11" customFormat="false" ht="19.5" hidden="false" customHeight="true" outlineLevel="0" collapsed="false">
      <c r="A11" s="7" t="s">
        <v>83</v>
      </c>
      <c r="B11" s="16" t="n">
        <f aca="false">Assumptions!B5</f>
        <v>5000</v>
      </c>
      <c r="C11" s="16" t="n">
        <f aca="false">Assumptions!B5</f>
        <v>5000</v>
      </c>
      <c r="D11" s="16" t="n">
        <f aca="false">Assumptions!B5</f>
        <v>5000</v>
      </c>
      <c r="E11" s="16" t="n">
        <f aca="false">Assumptions!B5</f>
        <v>5000</v>
      </c>
    </row>
    <row r="12" customFormat="false" ht="19.5" hidden="false" customHeight="true" outlineLevel="0" collapsed="false">
      <c r="A12" s="7" t="s">
        <v>84</v>
      </c>
      <c r="B12" s="16" t="n">
        <f aca="false">B10-B11</f>
        <v>-3470</v>
      </c>
      <c r="C12" s="16" t="n">
        <f aca="false">C10-C11</f>
        <v>-2349.275</v>
      </c>
      <c r="D12" s="16" t="n">
        <f aca="false">D10-D11</f>
        <v>-276.408049999999</v>
      </c>
      <c r="E12" s="16" t="n">
        <f aca="false">E10-E11</f>
        <v>2620.728346</v>
      </c>
    </row>
    <row r="13" customFormat="false" ht="19.5" hidden="false" customHeight="true" outlineLevel="0" collapsed="false">
      <c r="A13" s="7" t="s">
        <v>85</v>
      </c>
      <c r="B13" s="17" t="n">
        <f aca="false">IF(Assumptions!B4=0,0,B10/(Assumptions!B4/1000))</f>
        <v>30.6</v>
      </c>
      <c r="C13" s="17" t="n">
        <f aca="false">IF(Assumptions!B4=0,0,C10/(Assumptions!B4/1000))</f>
        <v>53.0145</v>
      </c>
      <c r="D13" s="17" t="n">
        <f aca="false">IF(Assumptions!B4=0,0,D10/(Assumptions!B4/1000))</f>
        <v>94.471839</v>
      </c>
      <c r="E13" s="17" t="n">
        <f aca="false">IF(Assumptions!B4=0,0,E10/(Assumptions!B4/1000))</f>
        <v>152.41456692</v>
      </c>
    </row>
    <row r="14" customFormat="false" ht="19.5" hidden="false" customHeight="true" outlineLevel="0" collapsed="false">
      <c r="A14" s="7" t="s">
        <v>86</v>
      </c>
      <c r="B14" s="18" t="n">
        <v>0</v>
      </c>
      <c r="C14" s="17" t="n">
        <f aca="false">IF(B10=0,0,C10/B10-1)</f>
        <v>0.7325</v>
      </c>
      <c r="D14" s="17" t="n">
        <f aca="false">IF(C10=0,0,D10/C10-1)</f>
        <v>0.782000000000001</v>
      </c>
      <c r="E14" s="17" t="n">
        <f aca="false">IF(D10=0,0,E10/D10-1)</f>
        <v>0.613333333333333</v>
      </c>
    </row>
  </sheetData>
  <mergeCells count="3">
    <mergeCell ref="A1:E1"/>
    <mergeCell ref="A3:H3"/>
    <mergeCell ref="A9:H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2"/>
    <col collapsed="false" customWidth="true" hidden="false" outlineLevel="0" max="5" min="2" style="0" width="16"/>
  </cols>
  <sheetData>
    <row r="1" customFormat="false" ht="36" hidden="false" customHeight="true" outlineLevel="0" collapsed="false">
      <c r="A1" s="4" t="s">
        <v>87</v>
      </c>
      <c r="B1" s="4"/>
      <c r="C1" s="4"/>
      <c r="D1" s="4"/>
      <c r="E1" s="4"/>
    </row>
    <row r="2" customFormat="false" ht="15" hidden="false" customHeight="false" outlineLevel="0" collapsed="false">
      <c r="A2" s="14" t="s">
        <v>70</v>
      </c>
      <c r="B2" s="14" t="s">
        <v>88</v>
      </c>
      <c r="C2" s="14" t="s">
        <v>72</v>
      </c>
      <c r="D2" s="14" t="s">
        <v>73</v>
      </c>
      <c r="E2" s="14" t="s">
        <v>74</v>
      </c>
    </row>
    <row r="3" customFormat="false" ht="21.75" hidden="false" customHeight="true" outlineLevel="0" collapsed="false">
      <c r="A3" s="6" t="s">
        <v>89</v>
      </c>
      <c r="B3" s="6"/>
      <c r="C3" s="6"/>
      <c r="D3" s="6"/>
      <c r="E3" s="6"/>
      <c r="F3" s="6"/>
      <c r="G3" s="6"/>
      <c r="H3" s="6"/>
    </row>
    <row r="4" customFormat="false" ht="19.5" hidden="false" customHeight="true" outlineLevel="0" collapsed="false">
      <c r="A4" s="7" t="s">
        <v>90</v>
      </c>
      <c r="B4" s="19" t="n">
        <f aca="false">Assumptions!B6*Assumptions!B11</f>
        <v>6000</v>
      </c>
      <c r="C4" s="19" t="n">
        <f aca="false">Assumptions!B6*Assumptions!B11</f>
        <v>6000</v>
      </c>
      <c r="D4" s="19" t="n">
        <f aca="false">Assumptions!B6*Assumptions!B11</f>
        <v>6000</v>
      </c>
      <c r="E4" s="19" t="n">
        <f aca="false">Assumptions!B6*Assumptions!B11</f>
        <v>6000</v>
      </c>
    </row>
    <row r="5" customFormat="false" ht="19.5" hidden="false" customHeight="true" outlineLevel="0" collapsed="false">
      <c r="A5" s="7" t="s">
        <v>91</v>
      </c>
      <c r="B5" s="19" t="n">
        <f aca="false">Assumptions!B6*Assumptions!B7*Assumptions!B10</f>
        <v>1800</v>
      </c>
      <c r="C5" s="19" t="n">
        <f aca="false">'Revenue Model'!C6*'Revenue Model'!C8</f>
        <v>2970</v>
      </c>
      <c r="D5" s="19" t="n">
        <f aca="false">'Revenue Model'!D6*'Revenue Model'!D8</f>
        <v>4900.5</v>
      </c>
      <c r="E5" s="19" t="n">
        <f aca="false">'Revenue Model'!E6*'Revenue Model'!E8</f>
        <v>7187.4</v>
      </c>
    </row>
    <row r="6" customFormat="false" ht="19.5" hidden="false" customHeight="true" outlineLevel="0" collapsed="false">
      <c r="A6" s="7" t="s">
        <v>92</v>
      </c>
      <c r="B6" s="19" t="n">
        <f aca="false">B4-B5</f>
        <v>4200</v>
      </c>
      <c r="C6" s="19" t="n">
        <f aca="false">C4-C5</f>
        <v>3030</v>
      </c>
      <c r="D6" s="19" t="n">
        <f aca="false">D4-D5</f>
        <v>1099.5</v>
      </c>
      <c r="E6" s="19" t="n">
        <f aca="false">E4-E5</f>
        <v>-1187.4</v>
      </c>
    </row>
    <row r="7" customFormat="false" ht="21.75" hidden="false" customHeight="true" outlineLevel="0" collapsed="false">
      <c r="A7" s="6" t="s">
        <v>93</v>
      </c>
      <c r="B7" s="6"/>
      <c r="C7" s="6"/>
      <c r="D7" s="6"/>
      <c r="E7" s="6"/>
      <c r="F7" s="6"/>
      <c r="G7" s="6"/>
      <c r="H7" s="6"/>
    </row>
    <row r="8" customFormat="false" ht="19.5" hidden="false" customHeight="true" outlineLevel="0" collapsed="false">
      <c r="A8" s="7" t="s">
        <v>94</v>
      </c>
      <c r="B8" s="16" t="n">
        <f aca="false">Assumptions!B12</f>
        <v>28</v>
      </c>
      <c r="C8" s="16" t="n">
        <f aca="false">Assumptions!B12</f>
        <v>28</v>
      </c>
      <c r="D8" s="16" t="n">
        <f aca="false">Assumptions!B12</f>
        <v>28</v>
      </c>
      <c r="E8" s="16" t="n">
        <f aca="false">Assumptions!B12</f>
        <v>28</v>
      </c>
    </row>
    <row r="9" customFormat="false" ht="19.5" hidden="false" customHeight="true" outlineLevel="0" collapsed="false">
      <c r="A9" s="7" t="s">
        <v>95</v>
      </c>
      <c r="B9" s="16" t="n">
        <f aca="false">Assumptions!B13</f>
        <v>8</v>
      </c>
      <c r="C9" s="16" t="n">
        <f aca="false">Assumptions!B13</f>
        <v>8</v>
      </c>
      <c r="D9" s="16" t="n">
        <f aca="false">Assumptions!B13</f>
        <v>8</v>
      </c>
      <c r="E9" s="16" t="n">
        <f aca="false">Assumptions!B13</f>
        <v>8</v>
      </c>
    </row>
    <row r="10" customFormat="false" ht="19.5" hidden="false" customHeight="true" outlineLevel="0" collapsed="false">
      <c r="A10" s="7" t="s">
        <v>96</v>
      </c>
      <c r="B10" s="16" t="n">
        <f aca="false">B8-B9</f>
        <v>20</v>
      </c>
      <c r="C10" s="16" t="n">
        <f aca="false">C8-C9</f>
        <v>20</v>
      </c>
      <c r="D10" s="16" t="n">
        <f aca="false">D8-D9</f>
        <v>20</v>
      </c>
      <c r="E10" s="16" t="n">
        <f aca="false">E8-E9</f>
        <v>20</v>
      </c>
    </row>
    <row r="11" customFormat="false" ht="19.5" hidden="false" customHeight="true" outlineLevel="0" collapsed="false">
      <c r="A11" s="7" t="s">
        <v>97</v>
      </c>
      <c r="B11" s="20" t="s">
        <v>98</v>
      </c>
      <c r="C11" s="19" t="n">
        <f aca="false">C5-B5</f>
        <v>1170</v>
      </c>
      <c r="D11" s="19" t="n">
        <f aca="false">D5-B5</f>
        <v>3100.5</v>
      </c>
      <c r="E11" s="19" t="n">
        <f aca="false">E5-B5</f>
        <v>5387.4</v>
      </c>
    </row>
    <row r="12" customFormat="false" ht="19.5" hidden="false" customHeight="true" outlineLevel="0" collapsed="false">
      <c r="A12" s="7" t="s">
        <v>99</v>
      </c>
      <c r="B12" s="20" t="s">
        <v>98</v>
      </c>
      <c r="C12" s="16" t="n">
        <f aca="false">C10*C11/1000</f>
        <v>23.4</v>
      </c>
      <c r="D12" s="16" t="n">
        <f aca="false">D10*D11/1000</f>
        <v>62.01</v>
      </c>
      <c r="E12" s="16" t="n">
        <f aca="false">E10*E11/1000</f>
        <v>107.748</v>
      </c>
    </row>
    <row r="13" customFormat="false" ht="21.75" hidden="false" customHeight="true" outlineLevel="0" collapsed="false">
      <c r="A13" s="6" t="s">
        <v>100</v>
      </c>
      <c r="B13" s="6"/>
      <c r="C13" s="6"/>
      <c r="D13" s="6"/>
      <c r="E13" s="6"/>
      <c r="F13" s="6"/>
      <c r="G13" s="6"/>
      <c r="H13" s="6"/>
    </row>
    <row r="14" customFormat="false" ht="19.5" hidden="false" customHeight="true" outlineLevel="0" collapsed="false">
      <c r="A14" s="7" t="s">
        <v>101</v>
      </c>
      <c r="B14" s="20" t="s">
        <v>98</v>
      </c>
      <c r="C14" s="16" t="n">
        <f aca="false">(Assumptions!B23+Assumptions!B24+Assumptions!B25)</f>
        <v>500</v>
      </c>
      <c r="D14" s="16" t="n">
        <f aca="false">Assumptions!B26</f>
        <v>200</v>
      </c>
      <c r="E14" s="16" t="n">
        <f aca="false">Assumptions!B27</f>
        <v>150</v>
      </c>
    </row>
    <row r="15" customFormat="false" ht="21.75" hidden="false" customHeight="true" outlineLevel="0" collapsed="false">
      <c r="A15" s="6" t="s">
        <v>102</v>
      </c>
      <c r="B15" s="6"/>
      <c r="C15" s="6"/>
      <c r="D15" s="6"/>
      <c r="E15" s="6"/>
      <c r="F15" s="6"/>
      <c r="G15" s="6"/>
      <c r="H15" s="6"/>
    </row>
    <row r="16" customFormat="false" ht="19.5" hidden="false" customHeight="true" outlineLevel="0" collapsed="false">
      <c r="A16" s="7" t="s">
        <v>103</v>
      </c>
      <c r="B16" s="20" t="s">
        <v>98</v>
      </c>
      <c r="C16" s="16" t="n">
        <f aca="false">C12-C14</f>
        <v>-476.6</v>
      </c>
      <c r="D16" s="16" t="n">
        <f aca="false">D12-D14</f>
        <v>-137.99</v>
      </c>
      <c r="E16" s="16" t="n">
        <f aca="false">E12-E14</f>
        <v>-42.252</v>
      </c>
    </row>
    <row r="17" customFormat="false" ht="19.5" hidden="false" customHeight="true" outlineLevel="0" collapsed="false">
      <c r="A17" s="7" t="s">
        <v>104</v>
      </c>
      <c r="B17" s="20" t="s">
        <v>98</v>
      </c>
      <c r="C17" s="16" t="n">
        <f aca="false">C16</f>
        <v>-476.6</v>
      </c>
      <c r="D17" s="16" t="n">
        <f aca="false">C16+D16</f>
        <v>-614.59</v>
      </c>
      <c r="E17" s="16" t="n">
        <f aca="false">D17+E16</f>
        <v>-656.842</v>
      </c>
    </row>
  </sheetData>
  <mergeCells count="5">
    <mergeCell ref="A1:E1"/>
    <mergeCell ref="A3:H3"/>
    <mergeCell ref="A7:H7"/>
    <mergeCell ref="A13:H13"/>
    <mergeCell ref="A15:H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5" min="2" style="0" width="16"/>
  </cols>
  <sheetData>
    <row r="1" customFormat="false" ht="48" hidden="false" customHeight="true" outlineLevel="0" collapsed="false">
      <c r="A1" s="21" t="s">
        <v>105</v>
      </c>
      <c r="B1" s="21"/>
      <c r="C1" s="21"/>
      <c r="D1" s="21"/>
      <c r="E1" s="21"/>
    </row>
    <row r="2" customFormat="false" ht="27.75" hidden="false" customHeight="true" outlineLevel="0" collapsed="false">
      <c r="A2" s="22" t="s">
        <v>106</v>
      </c>
      <c r="B2" s="22"/>
      <c r="C2" s="22"/>
      <c r="D2" s="22"/>
      <c r="E2" s="22"/>
    </row>
    <row r="3" customFormat="false" ht="15" hidden="false" customHeight="false" outlineLevel="0" collapsed="false">
      <c r="A3" s="14"/>
      <c r="B3" s="14" t="s">
        <v>88</v>
      </c>
      <c r="C3" s="14" t="s">
        <v>72</v>
      </c>
      <c r="D3" s="14" t="s">
        <v>73</v>
      </c>
      <c r="E3" s="14" t="s">
        <v>74</v>
      </c>
    </row>
    <row r="4" customFormat="false" ht="24" hidden="false" customHeight="true" outlineLevel="0" collapsed="false">
      <c r="A4" s="6" t="s">
        <v>107</v>
      </c>
      <c r="B4" s="6"/>
      <c r="C4" s="6"/>
      <c r="D4" s="6"/>
      <c r="E4" s="6"/>
      <c r="F4" s="6"/>
      <c r="G4" s="6"/>
      <c r="H4" s="6"/>
    </row>
    <row r="5" customFormat="false" ht="19.5" hidden="false" customHeight="true" outlineLevel="0" collapsed="false">
      <c r="A5" s="23" t="s">
        <v>82</v>
      </c>
      <c r="B5" s="16" t="n">
        <f aca="false">'Revenue Model'!B10</f>
        <v>1530</v>
      </c>
      <c r="C5" s="16" t="n">
        <f aca="false">'Revenue Model'!C10</f>
        <v>2650.725</v>
      </c>
      <c r="D5" s="16" t="n">
        <f aca="false">'Revenue Model'!D10</f>
        <v>4723.59195</v>
      </c>
      <c r="E5" s="16" t="n">
        <f aca="false">'Revenue Model'!E10</f>
        <v>7620.728346</v>
      </c>
    </row>
    <row r="6" customFormat="false" ht="19.5" hidden="false" customHeight="true" outlineLevel="0" collapsed="false">
      <c r="A6" s="23" t="s">
        <v>108</v>
      </c>
      <c r="B6" s="20" t="s">
        <v>98</v>
      </c>
      <c r="C6" s="16" t="n">
        <f aca="false">'Revenue Model'!C12</f>
        <v>-2349.275</v>
      </c>
      <c r="D6" s="16" t="n">
        <f aca="false">'Revenue Model'!D12</f>
        <v>-276.408049999999</v>
      </c>
      <c r="E6" s="16" t="n">
        <f aca="false">'Revenue Model'!E12</f>
        <v>2620.728346</v>
      </c>
    </row>
    <row r="7" customFormat="false" ht="19.5" hidden="false" customHeight="true" outlineLevel="0" collapsed="false">
      <c r="A7" s="23" t="s">
        <v>85</v>
      </c>
      <c r="B7" s="17" t="n">
        <f aca="false">'Revenue Model'!B13</f>
        <v>30.6</v>
      </c>
      <c r="C7" s="17" t="n">
        <f aca="false">'Revenue Model'!C13</f>
        <v>53.0145</v>
      </c>
      <c r="D7" s="17" t="n">
        <f aca="false">'Revenue Model'!D13</f>
        <v>94.471839</v>
      </c>
      <c r="E7" s="17" t="n">
        <f aca="false">'Revenue Model'!E13</f>
        <v>152.41456692</v>
      </c>
    </row>
    <row r="8" customFormat="false" ht="24" hidden="false" customHeight="true" outlineLevel="0" collapsed="false">
      <c r="A8" s="6" t="s">
        <v>109</v>
      </c>
      <c r="B8" s="6"/>
      <c r="C8" s="6"/>
      <c r="D8" s="6"/>
      <c r="E8" s="6"/>
      <c r="F8" s="6"/>
      <c r="G8" s="6"/>
      <c r="H8" s="6"/>
    </row>
    <row r="9" customFormat="false" ht="19.5" hidden="false" customHeight="true" outlineLevel="0" collapsed="false">
      <c r="A9" s="23" t="s">
        <v>99</v>
      </c>
      <c r="B9" s="20" t="s">
        <v>98</v>
      </c>
      <c r="C9" s="16" t="n">
        <f aca="false">'Cost Model'!C12</f>
        <v>23.4</v>
      </c>
      <c r="D9" s="16" t="n">
        <f aca="false">'Cost Model'!D12</f>
        <v>62.01</v>
      </c>
      <c r="E9" s="16" t="n">
        <f aca="false">'Cost Model'!E12</f>
        <v>107.748</v>
      </c>
    </row>
    <row r="10" customFormat="false" ht="24" hidden="false" customHeight="true" outlineLevel="0" collapsed="false">
      <c r="A10" s="6" t="s">
        <v>110</v>
      </c>
      <c r="B10" s="6"/>
      <c r="C10" s="6"/>
      <c r="D10" s="6"/>
      <c r="E10" s="6"/>
      <c r="F10" s="6"/>
      <c r="G10" s="6"/>
      <c r="H10" s="6"/>
    </row>
    <row r="11" customFormat="false" ht="19.5" hidden="false" customHeight="true" outlineLevel="0" collapsed="false">
      <c r="A11" s="23" t="s">
        <v>111</v>
      </c>
      <c r="B11" s="20" t="s">
        <v>98</v>
      </c>
      <c r="C11" s="16" t="n">
        <f aca="false">'Cost Model'!C14</f>
        <v>500</v>
      </c>
      <c r="D11" s="16" t="n">
        <f aca="false">'Cost Model'!D14</f>
        <v>200</v>
      </c>
      <c r="E11" s="16" t="n">
        <f aca="false">'Cost Model'!E14</f>
        <v>150</v>
      </c>
    </row>
    <row r="12" customFormat="false" ht="24" hidden="false" customHeight="true" outlineLevel="0" collapsed="false">
      <c r="A12" s="6" t="s">
        <v>112</v>
      </c>
      <c r="B12" s="6"/>
      <c r="C12" s="6"/>
      <c r="D12" s="6"/>
      <c r="E12" s="6"/>
      <c r="F12" s="6"/>
      <c r="G12" s="6"/>
      <c r="H12" s="6"/>
    </row>
    <row r="13" customFormat="false" ht="19.5" hidden="false" customHeight="true" outlineLevel="0" collapsed="false">
      <c r="A13" s="23" t="s">
        <v>113</v>
      </c>
      <c r="B13" s="20" t="s">
        <v>98</v>
      </c>
      <c r="C13" s="16" t="n">
        <f aca="false">C6+C9</f>
        <v>-2325.875</v>
      </c>
      <c r="D13" s="16" t="n">
        <f aca="false">D6+D9</f>
        <v>-214.398049999999</v>
      </c>
      <c r="E13" s="16" t="n">
        <f aca="false">E6+E9</f>
        <v>2728.476346</v>
      </c>
    </row>
    <row r="14" customFormat="false" ht="19.5" hidden="false" customHeight="true" outlineLevel="0" collapsed="false">
      <c r="A14" s="23" t="s">
        <v>103</v>
      </c>
      <c r="B14" s="20" t="s">
        <v>98</v>
      </c>
      <c r="C14" s="24" t="n">
        <f aca="false">'Cost Model'!C16</f>
        <v>-476.6</v>
      </c>
      <c r="D14" s="24" t="n">
        <f aca="false">'Cost Model'!D16</f>
        <v>-137.99</v>
      </c>
      <c r="E14" s="24" t="n">
        <f aca="false">'Cost Model'!E16</f>
        <v>-42.252</v>
      </c>
    </row>
    <row r="15" customFormat="false" ht="19.5" hidden="false" customHeight="true" outlineLevel="0" collapsed="false">
      <c r="A15" s="23" t="s">
        <v>104</v>
      </c>
      <c r="B15" s="20" t="s">
        <v>98</v>
      </c>
      <c r="C15" s="24" t="n">
        <f aca="false">'Cost Model'!C17</f>
        <v>-476.6</v>
      </c>
      <c r="D15" s="24" t="n">
        <f aca="false">'Cost Model'!D17</f>
        <v>-614.59</v>
      </c>
      <c r="E15" s="24" t="n">
        <f aca="false">'Cost Model'!E17</f>
        <v>-656.842</v>
      </c>
    </row>
    <row r="16" customFormat="false" ht="19.5" hidden="false" customHeight="true" outlineLevel="0" collapsed="false">
      <c r="A16" s="23" t="s">
        <v>114</v>
      </c>
      <c r="B16" s="20" t="s">
        <v>98</v>
      </c>
      <c r="C16" s="25" t="n">
        <f aca="false">IF(C11=0,0,C14/C11)</f>
        <v>-0.9532</v>
      </c>
      <c r="D16" s="25" t="n">
        <f aca="false">IF(D11=0,0,D14/D11)</f>
        <v>-0.68995</v>
      </c>
      <c r="E16" s="25" t="n">
        <f aca="false">IF(E11=0,0,E14/E11)</f>
        <v>-0.28168</v>
      </c>
    </row>
    <row r="17" customFormat="false" ht="19.5" hidden="false" customHeight="true" outlineLevel="0" collapsed="false">
      <c r="A17" s="23" t="s">
        <v>115</v>
      </c>
      <c r="B17" s="20" t="s">
        <v>98</v>
      </c>
      <c r="C17" s="16" t="n">
        <f aca="false">C11+D11+E11</f>
        <v>850</v>
      </c>
      <c r="D17" s="20" t="s">
        <v>98</v>
      </c>
      <c r="E17" s="20" t="s">
        <v>98</v>
      </c>
    </row>
    <row r="18" customFormat="false" ht="19.5" hidden="false" customHeight="true" outlineLevel="0" collapsed="false">
      <c r="A18" s="23" t="s">
        <v>116</v>
      </c>
      <c r="B18" s="20" t="s">
        <v>98</v>
      </c>
      <c r="C18" s="24" t="n">
        <f aca="false">E15</f>
        <v>-656.842</v>
      </c>
      <c r="D18" s="20" t="s">
        <v>98</v>
      </c>
      <c r="E18" s="20" t="s">
        <v>98</v>
      </c>
    </row>
    <row r="19" customFormat="false" ht="19.5" hidden="false" customHeight="true" outlineLevel="0" collapsed="false">
      <c r="A19" s="23" t="s">
        <v>117</v>
      </c>
      <c r="B19" s="20" t="s">
        <v>98</v>
      </c>
      <c r="C19" s="25" t="n">
        <f aca="false">IF(C17=0,0,C18/C17)</f>
        <v>-0.772755294117647</v>
      </c>
      <c r="D19" s="20" t="s">
        <v>98</v>
      </c>
      <c r="E19" s="20" t="s">
        <v>98</v>
      </c>
    </row>
    <row r="21" customFormat="false" ht="15" hidden="false" customHeight="false" outlineLevel="0" collapsed="false">
      <c r="A21" s="26" t="s">
        <v>118</v>
      </c>
      <c r="B21" s="26"/>
      <c r="C21" s="26"/>
      <c r="D21" s="26"/>
      <c r="E21" s="26"/>
    </row>
  </sheetData>
  <mergeCells count="7">
    <mergeCell ref="A1:E1"/>
    <mergeCell ref="A2:E2"/>
    <mergeCell ref="A4:H4"/>
    <mergeCell ref="A8:H8"/>
    <mergeCell ref="A10:H10"/>
    <mergeCell ref="A12:H12"/>
    <mergeCell ref="A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2026-04-03T15:28:58Z</dcterms:created>
  <dc:creator>openpyxl</dc:creator>
  <dc:description/>
  <dc:language>en-US</dc:language>
  <cp:lastModifiedBy/>
  <dcterms:modified xsi:type="dcterms:W3CDTF">2026-04-03T15:28:58Z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